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财政收支执行表" sheetId="1" r:id="rId1"/>
    <sheet name="社保基金收支合计" sheetId="2" r:id="rId2"/>
    <sheet name="分级公共预算收支" sheetId="3" r:id="rId3"/>
  </sheets>
  <definedNames>
    <definedName name="_xlnm.Print_Area" localSheetId="0">'财政收支执行表'!$A$1:$O$36</definedName>
    <definedName name="_xlnm.Print_Area" localSheetId="2">'分级公共预算收支'!$A$1:$O$15</definedName>
    <definedName name="_xlnm.Print_Area" localSheetId="1">'社保基金收支合计'!$A$1:$H$19</definedName>
  </definedNames>
  <calcPr fullCalcOnLoad="1"/>
</workbook>
</file>

<file path=xl/comments1.xml><?xml version="1.0" encoding="utf-8"?>
<comments xmlns="http://schemas.openxmlformats.org/spreadsheetml/2006/main">
  <authors>
    <author>杨知云</author>
  </authors>
  <commentList>
    <comment ref="I22" authorId="0">
      <text>
        <r>
          <rPr>
            <b/>
            <sz val="9"/>
            <rFont val="宋体"/>
            <family val="0"/>
          </rPr>
          <t>杨知云:</t>
        </r>
        <r>
          <rPr>
            <sz val="9"/>
            <rFont val="宋体"/>
            <family val="0"/>
          </rPr>
          <t xml:space="preserve">
非税收入：钒钛高新区按预算科提供的报两办的数据4100万计，比仁和提供的少100万。</t>
        </r>
      </text>
    </comment>
  </commentList>
</comments>
</file>

<file path=xl/sharedStrings.xml><?xml version="1.0" encoding="utf-8"?>
<sst xmlns="http://schemas.openxmlformats.org/spreadsheetml/2006/main" count="107" uniqueCount="72">
  <si>
    <t xml:space="preserve">     攀枝花市2022年3月财政收支执行表</t>
  </si>
  <si>
    <t>单位:万元</t>
  </si>
  <si>
    <t>项目</t>
  </si>
  <si>
    <t>全市情况</t>
  </si>
  <si>
    <r>
      <t>市本级情况</t>
    </r>
    <r>
      <rPr>
        <sz val="12"/>
        <color indexed="10"/>
        <rFont val="宋体"/>
        <family val="0"/>
      </rPr>
      <t>（含高新区）</t>
    </r>
  </si>
  <si>
    <t>年度预算</t>
  </si>
  <si>
    <t>本月执行</t>
  </si>
  <si>
    <t>本年累计</t>
  </si>
  <si>
    <t>累计占预算</t>
  </si>
  <si>
    <t>上年同期数</t>
  </si>
  <si>
    <t>累计比上年数</t>
  </si>
  <si>
    <t>±额</t>
  </si>
  <si>
    <t>±%</t>
  </si>
  <si>
    <t>一般公共预算收入合计</t>
  </si>
  <si>
    <t>各项税收总计</t>
  </si>
  <si>
    <t>其中：增 值 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</si>
  <si>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</si>
  <si>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</si>
  <si>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</si>
  <si>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</si>
  <si>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</si>
  <si>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</si>
  <si>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</si>
  <si>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</si>
  <si>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</si>
  <si>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</si>
  <si>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</si>
  <si>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烟叶税</t>
  </si>
  <si>
    <t xml:space="preserve">     环境保护税</t>
  </si>
  <si>
    <t>非税收入合计</t>
  </si>
  <si>
    <t>一般公共预算支出合计</t>
  </si>
  <si>
    <t>其中：一般公共服务支出</t>
  </si>
  <si>
    <t xml:space="preserve">     公共安全支出</t>
  </si>
  <si>
    <t xml:space="preserve">     教育支出</t>
  </si>
  <si>
    <t xml:space="preserve">     科学技术支出 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</si>
  <si>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</si>
  <si>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</si>
  <si>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</si>
  <si>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城乡社区事务支出</t>
  </si>
  <si>
    <t>政府性基金预算收入合计</t>
  </si>
  <si>
    <t>政府性基金预算支出合计</t>
  </si>
  <si>
    <t>国有资本经营预算收入合计</t>
  </si>
  <si>
    <t>国有资本经营预算支出合计</t>
  </si>
  <si>
    <t>注：1.全市一般公共预算和政府性基金预算收入年度预算数是代编数。2.市本级一般公共预算收入年度预算数含钒钛高新区数据；支出执行数含钒钛高新区数据。</t>
  </si>
  <si>
    <t xml:space="preserve">          攀枝花市2022年3月社保基金预算收支执行表</t>
  </si>
  <si>
    <t>单位：万元</t>
  </si>
  <si>
    <t>累计比上年同期</t>
  </si>
  <si>
    <t>社会保险基金预算收入合计</t>
  </si>
  <si>
    <t>其中：失业保险基金收入</t>
  </si>
  <si>
    <t xml:space="preserve">    基本医疗保险基金收入</t>
  </si>
  <si>
    <t xml:space="preserve">    工伤保险基金收入</t>
  </si>
  <si>
    <t xml:space="preserve">    城乡居民基本医疗保险基金收入</t>
  </si>
  <si>
    <t xml:space="preserve">    居民社会养老保险基金收入</t>
  </si>
  <si>
    <t>社会保险基金预算支出合计</t>
  </si>
  <si>
    <t xml:space="preserve"> 其中：失业保险基金支出</t>
  </si>
  <si>
    <t xml:space="preserve">    基本医疗保险基金支出</t>
  </si>
  <si>
    <t xml:space="preserve">    工伤保险基金支出</t>
  </si>
  <si>
    <t xml:space="preserve">    城乡居民基本医疗保险基金支出</t>
  </si>
  <si>
    <t xml:space="preserve">    居民社会养老保险基金支出</t>
  </si>
  <si>
    <t>攀枝花市2022年3月一般公共预算收支分级执行表</t>
  </si>
  <si>
    <t>收入情况</t>
  </si>
  <si>
    <t>支出情况</t>
  </si>
  <si>
    <t>攀枝花市全市</t>
  </si>
  <si>
    <t>攀枝花市本级</t>
  </si>
  <si>
    <t xml:space="preserve"> 其中：钒钛高新区</t>
  </si>
  <si>
    <t>攀枝花市县区级</t>
  </si>
  <si>
    <t>攀枝花市东区</t>
  </si>
  <si>
    <t>攀枝花市西区</t>
  </si>
  <si>
    <t>攀枝花市仁和区</t>
  </si>
  <si>
    <t>攀枝花市米易县</t>
  </si>
  <si>
    <t>攀枝花市盐边县</t>
  </si>
  <si>
    <t>注：1.一般公共预算收入年度预算数全市数据是代编数，市本级和各县区数据是汇编数。
    2.为与金库报表和上报省厅的收支月报表数据保持一致，钒钛高新区1月收入3467万元（税收收入3314万元、非税收入153万元）在仁和区反映。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</si>
</sst>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5" fillId="0" borderId="0">
      <alignment vertical="center"/>
      <protection/>
    </xf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177" fontId="0" fillId="0" borderId="11" xfId="0" applyNumberFormat="1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/>
    </xf>
    <xf numFmtId="176" fontId="0" fillId="32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6" fontId="3" fillId="33" borderId="11" xfId="0" applyNumberFormat="1" applyFont="1" applyFill="1" applyBorder="1" applyAlignment="1">
      <alignment/>
    </xf>
    <xf numFmtId="177" fontId="3" fillId="33" borderId="11" xfId="0" applyNumberFormat="1" applyFont="1" applyFill="1" applyBorder="1" applyAlignment="1">
      <alignment/>
    </xf>
    <xf numFmtId="177" fontId="3" fillId="33" borderId="16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vertical="center"/>
      <protection/>
    </xf>
    <xf numFmtId="176" fontId="4" fillId="33" borderId="15" xfId="0" applyNumberFormat="1" applyFont="1" applyFill="1" applyBorder="1" applyAlignment="1">
      <alignment/>
    </xf>
    <xf numFmtId="0" fontId="6" fillId="0" borderId="11" xfId="47" applyFont="1" applyFill="1" applyBorder="1" applyAlignment="1">
      <alignment vertical="center"/>
      <protection/>
    </xf>
    <xf numFmtId="177" fontId="28" fillId="33" borderId="11" xfId="0" applyNumberFormat="1" applyFont="1" applyFill="1" applyBorder="1" applyAlignment="1">
      <alignment/>
    </xf>
    <xf numFmtId="176" fontId="28" fillId="33" borderId="11" xfId="0" applyNumberFormat="1" applyFont="1" applyFill="1" applyBorder="1" applyAlignment="1">
      <alignment/>
    </xf>
    <xf numFmtId="177" fontId="28" fillId="33" borderId="16" xfId="0" applyNumberFormat="1" applyFont="1" applyFill="1" applyBorder="1" applyAlignment="1">
      <alignment/>
    </xf>
    <xf numFmtId="176" fontId="4" fillId="33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 applyProtection="1">
      <alignment vertical="center"/>
      <protection/>
    </xf>
    <xf numFmtId="177" fontId="28" fillId="33" borderId="19" xfId="0" applyNumberFormat="1" applyFont="1" applyFill="1" applyBorder="1" applyAlignment="1">
      <alignment/>
    </xf>
    <xf numFmtId="176" fontId="28" fillId="33" borderId="19" xfId="0" applyNumberFormat="1" applyFont="1" applyFill="1" applyBorder="1" applyAlignment="1">
      <alignment/>
    </xf>
    <xf numFmtId="177" fontId="28" fillId="33" borderId="2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28" xfId="0" applyFont="1" applyBorder="1" applyAlignment="1">
      <alignment/>
    </xf>
    <xf numFmtId="176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6" fontId="3" fillId="33" borderId="30" xfId="0" applyNumberFormat="1" applyFont="1" applyFill="1" applyBorder="1" applyAlignment="1">
      <alignment/>
    </xf>
    <xf numFmtId="177" fontId="3" fillId="34" borderId="30" xfId="0" applyNumberFormat="1" applyFont="1" applyFill="1" applyBorder="1" applyAlignment="1">
      <alignment/>
    </xf>
    <xf numFmtId="176" fontId="45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176" fontId="0" fillId="0" borderId="33" xfId="0" applyNumberFormat="1" applyFill="1" applyBorder="1" applyAlignment="1">
      <alignment/>
    </xf>
    <xf numFmtId="176" fontId="0" fillId="33" borderId="33" xfId="0" applyNumberFormat="1" applyFill="1" applyBorder="1" applyAlignment="1">
      <alignment/>
    </xf>
    <xf numFmtId="177" fontId="0" fillId="34" borderId="34" xfId="0" applyNumberFormat="1" applyFill="1" applyBorder="1" applyAlignment="1">
      <alignment/>
    </xf>
    <xf numFmtId="176" fontId="46" fillId="0" borderId="33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0" fontId="1" fillId="0" borderId="22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>
      <alignment/>
    </xf>
    <xf numFmtId="3" fontId="1" fillId="0" borderId="11" xfId="55" applyNumberFormat="1" applyFont="1" applyFill="1" applyBorder="1" applyAlignment="1" applyProtection="1">
      <alignment horizontal="right" vertical="center"/>
      <protection/>
    </xf>
    <xf numFmtId="3" fontId="0" fillId="0" borderId="35" xfId="33" applyNumberFormat="1" applyFont="1" applyFill="1" applyBorder="1" applyAlignment="1" applyProtection="1">
      <alignment/>
      <protection/>
    </xf>
    <xf numFmtId="177" fontId="0" fillId="0" borderId="11" xfId="0" applyNumberFormat="1" applyFill="1" applyBorder="1" applyAlignment="1">
      <alignment/>
    </xf>
    <xf numFmtId="0" fontId="1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ill="1" applyBorder="1" applyAlignment="1">
      <alignment/>
    </xf>
    <xf numFmtId="3" fontId="0" fillId="0" borderId="36" xfId="33" applyNumberFormat="1" applyFont="1" applyFill="1" applyBorder="1" applyAlignment="1" applyProtection="1">
      <alignment/>
      <protection/>
    </xf>
    <xf numFmtId="3" fontId="1" fillId="34" borderId="23" xfId="55" applyNumberFormat="1" applyFont="1" applyFill="1" applyBorder="1" applyAlignment="1" applyProtection="1">
      <alignment horizontal="right" vertical="center"/>
      <protection/>
    </xf>
    <xf numFmtId="177" fontId="0" fillId="0" borderId="23" xfId="0" applyNumberFormat="1" applyFill="1" applyBorder="1" applyAlignment="1">
      <alignment/>
    </xf>
    <xf numFmtId="3" fontId="47" fillId="0" borderId="23" xfId="55" applyNumberFormat="1" applyFont="1" applyFill="1" applyBorder="1" applyAlignment="1" applyProtection="1">
      <alignment horizontal="right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>
      <alignment/>
    </xf>
    <xf numFmtId="176" fontId="3" fillId="33" borderId="28" xfId="0" applyNumberFormat="1" applyFont="1" applyFill="1" applyBorder="1" applyAlignment="1">
      <alignment/>
    </xf>
    <xf numFmtId="177" fontId="3" fillId="0" borderId="37" xfId="0" applyNumberFormat="1" applyFont="1" applyFill="1" applyBorder="1" applyAlignment="1">
      <alignment/>
    </xf>
    <xf numFmtId="176" fontId="45" fillId="0" borderId="28" xfId="0" applyNumberFormat="1" applyFont="1" applyFill="1" applyBorder="1" applyAlignment="1">
      <alignment/>
    </xf>
    <xf numFmtId="0" fontId="1" fillId="0" borderId="32" xfId="0" applyNumberFormat="1" applyFont="1" applyFill="1" applyBorder="1" applyAlignment="1" applyProtection="1">
      <alignment vertical="center"/>
      <protection/>
    </xf>
    <xf numFmtId="3" fontId="0" fillId="0" borderId="38" xfId="33" applyNumberFormat="1" applyFont="1" applyFill="1" applyBorder="1" applyAlignment="1" applyProtection="1">
      <alignment/>
      <protection/>
    </xf>
    <xf numFmtId="177" fontId="0" fillId="0" borderId="34" xfId="0" applyNumberFormat="1" applyFill="1" applyBorder="1" applyAlignment="1">
      <alignment/>
    </xf>
    <xf numFmtId="3" fontId="0" fillId="0" borderId="11" xfId="33" applyNumberFormat="1" applyFont="1" applyFill="1" applyBorder="1" applyAlignment="1" applyProtection="1">
      <alignment/>
      <protection/>
    </xf>
    <xf numFmtId="3" fontId="0" fillId="0" borderId="23" xfId="33" applyNumberFormat="1" applyFont="1" applyFill="1" applyBorder="1" applyAlignment="1" applyProtection="1">
      <alignment/>
      <protection/>
    </xf>
    <xf numFmtId="176" fontId="3" fillId="0" borderId="29" xfId="0" applyNumberFormat="1" applyFont="1" applyBorder="1" applyAlignment="1">
      <alignment/>
    </xf>
    <xf numFmtId="177" fontId="3" fillId="0" borderId="30" xfId="0" applyNumberFormat="1" applyFont="1" applyFill="1" applyBorder="1" applyAlignment="1">
      <alignment/>
    </xf>
    <xf numFmtId="0" fontId="4" fillId="0" borderId="39" xfId="0" applyNumberFormat="1" applyFont="1" applyFill="1" applyBorder="1" applyAlignment="1" applyProtection="1">
      <alignment vertical="center"/>
      <protection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Fill="1" applyBorder="1" applyAlignment="1">
      <alignment/>
    </xf>
    <xf numFmtId="177" fontId="3" fillId="0" borderId="41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3" fontId="0" fillId="32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12" xfId="0" applyFont="1" applyBorder="1" applyAlignment="1">
      <alignment horizontal="center" vertical="center"/>
    </xf>
    <xf numFmtId="10" fontId="0" fillId="0" borderId="42" xfId="0" applyNumberFormat="1" applyBorder="1" applyAlignment="1">
      <alignment/>
    </xf>
    <xf numFmtId="0" fontId="0" fillId="0" borderId="41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6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76" fontId="0" fillId="0" borderId="30" xfId="0" applyNumberFormat="1" applyFont="1" applyBorder="1" applyAlignment="1">
      <alignment/>
    </xf>
    <xf numFmtId="177" fontId="0" fillId="0" borderId="31" xfId="0" applyNumberFormat="1" applyFont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5" xfId="0" applyNumberFormat="1" applyFont="1" applyFill="1" applyBorder="1" applyAlignment="1">
      <alignment horizontal="center"/>
    </xf>
    <xf numFmtId="176" fontId="0" fillId="34" borderId="23" xfId="0" applyNumberFormat="1" applyFill="1" applyBorder="1" applyAlignment="1">
      <alignment/>
    </xf>
    <xf numFmtId="176" fontId="46" fillId="0" borderId="23" xfId="0" applyNumberFormat="1" applyFont="1" applyFill="1" applyBorder="1" applyAlignment="1">
      <alignment/>
    </xf>
    <xf numFmtId="176" fontId="3" fillId="0" borderId="37" xfId="0" applyNumberFormat="1" applyFont="1" applyFill="1" applyBorder="1" applyAlignment="1">
      <alignment/>
    </xf>
    <xf numFmtId="176" fontId="45" fillId="33" borderId="37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6" fontId="45" fillId="0" borderId="37" xfId="0" applyNumberFormat="1" applyFont="1" applyFill="1" applyBorder="1" applyAlignment="1">
      <alignment/>
    </xf>
    <xf numFmtId="176" fontId="0" fillId="0" borderId="26" xfId="0" applyNumberForma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6" fontId="45" fillId="33" borderId="28" xfId="0" applyNumberFormat="1" applyFont="1" applyFill="1" applyBorder="1" applyAlignment="1">
      <alignment/>
    </xf>
    <xf numFmtId="176" fontId="3" fillId="0" borderId="39" xfId="0" applyNumberFormat="1" applyFont="1" applyFill="1" applyBorder="1" applyAlignment="1">
      <alignment/>
    </xf>
    <xf numFmtId="176" fontId="3" fillId="0" borderId="41" xfId="0" applyNumberFormat="1" applyFont="1" applyBorder="1" applyAlignment="1">
      <alignment/>
    </xf>
    <xf numFmtId="10" fontId="0" fillId="0" borderId="0" xfId="0" applyNumberForma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财政收支预算执行情况表 (全市)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社保基金收支合计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财政收支执行表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tabSelected="1" view="pageBreakPreview" zoomScaleSheetLayoutView="100" workbookViewId="0" topLeftCell="A1">
      <pane xSplit="1" ySplit="5" topLeftCell="B6" activePane="bottomRight" state="frozen"/>
      <selection pane="bottomRight" activeCell="C17" sqref="C17"/>
    </sheetView>
  </sheetViews>
  <sheetFormatPr defaultColWidth="9.00390625" defaultRowHeight="14.25"/>
  <cols>
    <col min="1" max="1" width="27.50390625" style="0" bestFit="1" customWidth="1"/>
    <col min="2" max="2" width="13.25390625" style="0" bestFit="1" customWidth="1"/>
    <col min="3" max="3" width="10.00390625" style="0" customWidth="1"/>
    <col min="4" max="4" width="11.625" style="53" customWidth="1"/>
    <col min="6" max="6" width="12.875" style="54" bestFit="1" customWidth="1"/>
    <col min="7" max="7" width="14.00390625" style="0" customWidth="1"/>
    <col min="8" max="8" width="10.50390625" style="0" customWidth="1"/>
    <col min="9" max="9" width="10.75390625" style="0" bestFit="1" customWidth="1"/>
    <col min="10" max="10" width="9.625" style="0" bestFit="1" customWidth="1"/>
    <col min="11" max="11" width="10.75390625" style="0" bestFit="1" customWidth="1"/>
    <col min="12" max="12" width="9.50390625" style="0" customWidth="1"/>
    <col min="13" max="13" width="9.875" style="0" customWidth="1"/>
    <col min="14" max="14" width="11.875" style="0" customWidth="1"/>
    <col min="15" max="15" width="9.25390625" style="0" customWidth="1"/>
    <col min="16" max="16" width="12.625" style="0" bestFit="1" customWidth="1"/>
    <col min="19" max="19" width="10.875" style="0" customWidth="1"/>
    <col min="22" max="22" width="14.125" style="0" bestFit="1" customWidth="1"/>
  </cols>
  <sheetData>
    <row r="1" spans="1:15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4:15" ht="14.25">
      <c r="N2" s="17" t="s">
        <v>1</v>
      </c>
      <c r="O2" s="17"/>
    </row>
    <row r="3" spans="1:15" ht="14.25">
      <c r="A3" s="55" t="s">
        <v>2</v>
      </c>
      <c r="B3" s="56" t="s">
        <v>3</v>
      </c>
      <c r="C3" s="57"/>
      <c r="D3" s="57"/>
      <c r="E3" s="57"/>
      <c r="F3" s="57"/>
      <c r="G3" s="57"/>
      <c r="H3" s="58"/>
      <c r="I3" s="114" t="s">
        <v>4</v>
      </c>
      <c r="J3" s="57"/>
      <c r="K3" s="57"/>
      <c r="L3" s="57"/>
      <c r="M3" s="57"/>
      <c r="N3" s="57"/>
      <c r="O3" s="58"/>
    </row>
    <row r="4" spans="1:22" ht="14.25" customHeight="1">
      <c r="A4" s="59"/>
      <c r="B4" s="60" t="s">
        <v>5</v>
      </c>
      <c r="C4" s="5" t="s">
        <v>6</v>
      </c>
      <c r="D4" s="5" t="s">
        <v>7</v>
      </c>
      <c r="E4" s="6" t="s">
        <v>8</v>
      </c>
      <c r="F4" s="61" t="s">
        <v>9</v>
      </c>
      <c r="G4" s="6" t="s">
        <v>10</v>
      </c>
      <c r="H4" s="62"/>
      <c r="I4" s="60" t="s">
        <v>5</v>
      </c>
      <c r="J4" s="5" t="s">
        <v>6</v>
      </c>
      <c r="K4" s="61" t="s">
        <v>7</v>
      </c>
      <c r="L4" s="65" t="s">
        <v>8</v>
      </c>
      <c r="M4" s="61" t="s">
        <v>9</v>
      </c>
      <c r="N4" s="6" t="s">
        <v>10</v>
      </c>
      <c r="O4" s="62"/>
      <c r="P4" s="115"/>
      <c r="S4" s="137"/>
      <c r="V4" s="137"/>
    </row>
    <row r="5" spans="1:22" ht="29.25" customHeight="1">
      <c r="A5" s="63"/>
      <c r="B5" s="64"/>
      <c r="C5" s="61"/>
      <c r="D5" s="61"/>
      <c r="E5" s="65"/>
      <c r="F5" s="66"/>
      <c r="G5" s="67" t="s">
        <v>11</v>
      </c>
      <c r="H5" s="68" t="s">
        <v>12</v>
      </c>
      <c r="I5" s="64"/>
      <c r="J5" s="61"/>
      <c r="K5" s="116"/>
      <c r="L5" s="117"/>
      <c r="M5" s="66"/>
      <c r="N5" s="67" t="s">
        <v>11</v>
      </c>
      <c r="O5" s="68" t="s">
        <v>12</v>
      </c>
      <c r="P5" s="115"/>
      <c r="S5" s="137"/>
      <c r="V5" s="137"/>
    </row>
    <row r="6" spans="1:22" s="52" customFormat="1" ht="14.25">
      <c r="A6" s="69" t="s">
        <v>13</v>
      </c>
      <c r="B6" s="70">
        <v>902845</v>
      </c>
      <c r="C6" s="71">
        <v>100871</v>
      </c>
      <c r="D6" s="72">
        <v>226964</v>
      </c>
      <c r="E6" s="73">
        <f aca="true" t="shared" si="0" ref="E6:E35">D6/B6*100</f>
        <v>25.138755821874188</v>
      </c>
      <c r="F6" s="74">
        <v>269235</v>
      </c>
      <c r="G6" s="71">
        <f aca="true" t="shared" si="1" ref="G6:G35">D6-F6</f>
        <v>-42271</v>
      </c>
      <c r="H6" s="75">
        <f aca="true" t="shared" si="2" ref="H6:H35">G6/F6*100</f>
        <v>-15.700410422121939</v>
      </c>
      <c r="I6" s="70">
        <f>433500+34500</f>
        <v>468000</v>
      </c>
      <c r="J6" s="71">
        <v>53726</v>
      </c>
      <c r="K6" s="72">
        <v>89957</v>
      </c>
      <c r="L6" s="105">
        <f aca="true" t="shared" si="3" ref="L6:L35">K6/I6*100</f>
        <v>19.221581196581198</v>
      </c>
      <c r="M6" s="74">
        <v>152736</v>
      </c>
      <c r="N6" s="118">
        <f aca="true" t="shared" si="4" ref="N6:N35">K6-M6</f>
        <v>-62779</v>
      </c>
      <c r="O6" s="119">
        <f aca="true" t="shared" si="5" ref="O6:O35">N6/M6*100</f>
        <v>-41.102948879111665</v>
      </c>
      <c r="P6" s="120"/>
      <c r="S6" s="120"/>
      <c r="V6" s="120"/>
    </row>
    <row r="7" spans="1:22" ht="14.25">
      <c r="A7" s="76" t="s">
        <v>14</v>
      </c>
      <c r="B7" s="77">
        <v>583317</v>
      </c>
      <c r="C7" s="77">
        <v>42450</v>
      </c>
      <c r="D7" s="78">
        <v>145710</v>
      </c>
      <c r="E7" s="79">
        <f t="shared" si="0"/>
        <v>24.979556570441115</v>
      </c>
      <c r="F7" s="80">
        <v>119996</v>
      </c>
      <c r="G7" s="81">
        <f t="shared" si="1"/>
        <v>25714</v>
      </c>
      <c r="H7" s="82">
        <f t="shared" si="2"/>
        <v>21.429047634921165</v>
      </c>
      <c r="I7" s="77">
        <f>220000+30400</f>
        <v>250400</v>
      </c>
      <c r="J7" s="77">
        <v>15054</v>
      </c>
      <c r="K7" s="78">
        <v>46771</v>
      </c>
      <c r="L7" s="101">
        <f t="shared" si="3"/>
        <v>18.678514376996805</v>
      </c>
      <c r="M7" s="80">
        <v>31881</v>
      </c>
      <c r="N7" s="121">
        <f t="shared" si="4"/>
        <v>14890</v>
      </c>
      <c r="O7" s="122">
        <f t="shared" si="5"/>
        <v>46.70493397321289</v>
      </c>
      <c r="P7" s="120"/>
      <c r="S7" s="120"/>
      <c r="U7" s="52"/>
      <c r="V7" s="120"/>
    </row>
    <row r="8" spans="1:15" ht="14.25">
      <c r="A8" s="83" t="s">
        <v>15</v>
      </c>
      <c r="B8" s="84">
        <v>257328</v>
      </c>
      <c r="C8" s="85">
        <v>15990</v>
      </c>
      <c r="D8" s="86">
        <v>65472</v>
      </c>
      <c r="E8" s="87">
        <f t="shared" si="0"/>
        <v>25.443014362991978</v>
      </c>
      <c r="F8" s="86">
        <v>58516</v>
      </c>
      <c r="G8" s="81">
        <f t="shared" si="1"/>
        <v>6956</v>
      </c>
      <c r="H8" s="82">
        <f t="shared" si="2"/>
        <v>11.887347050379384</v>
      </c>
      <c r="I8" s="84">
        <f>100300+15180</f>
        <v>115480</v>
      </c>
      <c r="J8" s="123">
        <v>6001</v>
      </c>
      <c r="K8" s="123">
        <v>22199</v>
      </c>
      <c r="L8" s="87">
        <f t="shared" si="3"/>
        <v>19.22324211984759</v>
      </c>
      <c r="M8" s="124">
        <v>14472</v>
      </c>
      <c r="N8" s="121">
        <f t="shared" si="4"/>
        <v>7727</v>
      </c>
      <c r="O8" s="122">
        <f t="shared" si="5"/>
        <v>53.392758430071865</v>
      </c>
    </row>
    <row r="9" spans="1:15" ht="14.25">
      <c r="A9" s="83" t="s">
        <v>16</v>
      </c>
      <c r="B9" s="84">
        <v>74233</v>
      </c>
      <c r="C9" s="85">
        <v>899</v>
      </c>
      <c r="D9" s="86">
        <v>17370</v>
      </c>
      <c r="E9" s="87">
        <f t="shared" si="0"/>
        <v>23.39929680869694</v>
      </c>
      <c r="F9" s="86">
        <v>10685</v>
      </c>
      <c r="G9" s="81">
        <f t="shared" si="1"/>
        <v>6685</v>
      </c>
      <c r="H9" s="82">
        <f t="shared" si="2"/>
        <v>62.56434253626579</v>
      </c>
      <c r="I9" s="84">
        <f>20000+2600</f>
        <v>22600</v>
      </c>
      <c r="J9" s="123">
        <v>523</v>
      </c>
      <c r="K9" s="123">
        <v>3732</v>
      </c>
      <c r="L9" s="87">
        <f t="shared" si="3"/>
        <v>16.513274336283185</v>
      </c>
      <c r="M9" s="124">
        <v>1626</v>
      </c>
      <c r="N9" s="121">
        <f t="shared" si="4"/>
        <v>2106</v>
      </c>
      <c r="O9" s="122">
        <f t="shared" si="5"/>
        <v>129.52029520295204</v>
      </c>
    </row>
    <row r="10" spans="1:15" ht="14.25">
      <c r="A10" s="83" t="s">
        <v>17</v>
      </c>
      <c r="B10" s="84">
        <v>14647</v>
      </c>
      <c r="C10" s="85">
        <v>797</v>
      </c>
      <c r="D10" s="86">
        <v>6257</v>
      </c>
      <c r="E10" s="87">
        <f t="shared" si="0"/>
        <v>42.71864545640746</v>
      </c>
      <c r="F10" s="86">
        <v>4975</v>
      </c>
      <c r="G10" s="81">
        <f t="shared" si="1"/>
        <v>1282</v>
      </c>
      <c r="H10" s="82">
        <f t="shared" si="2"/>
        <v>25.76884422110553</v>
      </c>
      <c r="I10" s="84">
        <f>5000+600</f>
        <v>5600</v>
      </c>
      <c r="J10" s="123">
        <v>20</v>
      </c>
      <c r="K10" s="123">
        <v>1835</v>
      </c>
      <c r="L10" s="87">
        <f t="shared" si="3"/>
        <v>32.767857142857146</v>
      </c>
      <c r="M10" s="124">
        <v>1611</v>
      </c>
      <c r="N10" s="121">
        <f t="shared" si="4"/>
        <v>224</v>
      </c>
      <c r="O10" s="122">
        <f t="shared" si="5"/>
        <v>13.904407200496586</v>
      </c>
    </row>
    <row r="11" spans="1:15" ht="14.25">
      <c r="A11" s="83" t="s">
        <v>18</v>
      </c>
      <c r="B11" s="84">
        <v>48925</v>
      </c>
      <c r="C11" s="85">
        <v>3471</v>
      </c>
      <c r="D11" s="86">
        <v>13305</v>
      </c>
      <c r="E11" s="87">
        <f t="shared" si="0"/>
        <v>27.194685743484925</v>
      </c>
      <c r="F11" s="86">
        <v>10851</v>
      </c>
      <c r="G11" s="81">
        <f t="shared" si="1"/>
        <v>2454</v>
      </c>
      <c r="H11" s="82">
        <f t="shared" si="2"/>
        <v>22.615427149571467</v>
      </c>
      <c r="I11" s="84">
        <f>16000+5</f>
        <v>16005</v>
      </c>
      <c r="J11" s="123">
        <v>1009</v>
      </c>
      <c r="K11" s="123">
        <v>3509</v>
      </c>
      <c r="L11" s="87">
        <f t="shared" si="3"/>
        <v>21.924398625429554</v>
      </c>
      <c r="M11" s="124">
        <v>2135</v>
      </c>
      <c r="N11" s="121">
        <f t="shared" si="4"/>
        <v>1374</v>
      </c>
      <c r="O11" s="122">
        <f t="shared" si="5"/>
        <v>64.3559718969555</v>
      </c>
    </row>
    <row r="12" spans="1:15" ht="14.25">
      <c r="A12" s="83" t="s">
        <v>19</v>
      </c>
      <c r="B12" s="84">
        <v>36515</v>
      </c>
      <c r="C12" s="85">
        <v>2650</v>
      </c>
      <c r="D12" s="86">
        <v>10060</v>
      </c>
      <c r="E12" s="87">
        <f t="shared" si="0"/>
        <v>27.550321785567576</v>
      </c>
      <c r="F12" s="86">
        <v>8937</v>
      </c>
      <c r="G12" s="81">
        <f t="shared" si="1"/>
        <v>1123</v>
      </c>
      <c r="H12" s="82">
        <f t="shared" si="2"/>
        <v>12.565737943381446</v>
      </c>
      <c r="I12" s="84">
        <f>15500+1900</f>
        <v>17400</v>
      </c>
      <c r="J12" s="123">
        <v>1298</v>
      </c>
      <c r="K12" s="123">
        <v>4626</v>
      </c>
      <c r="L12" s="87">
        <f t="shared" si="3"/>
        <v>26.586206896551722</v>
      </c>
      <c r="M12" s="124">
        <v>3484</v>
      </c>
      <c r="N12" s="121">
        <f t="shared" si="4"/>
        <v>1142</v>
      </c>
      <c r="O12" s="122">
        <f t="shared" si="5"/>
        <v>32.77841561423651</v>
      </c>
    </row>
    <row r="13" spans="1:15" ht="14.25">
      <c r="A13" s="83" t="s">
        <v>20</v>
      </c>
      <c r="B13" s="84">
        <v>19389</v>
      </c>
      <c r="C13" s="85">
        <v>633</v>
      </c>
      <c r="D13" s="86">
        <v>1935</v>
      </c>
      <c r="E13" s="87">
        <f t="shared" si="0"/>
        <v>9.979885502088813</v>
      </c>
      <c r="F13" s="86">
        <v>661</v>
      </c>
      <c r="G13" s="81">
        <f t="shared" si="1"/>
        <v>1274</v>
      </c>
      <c r="H13" s="82">
        <f t="shared" si="2"/>
        <v>192.73827534039333</v>
      </c>
      <c r="I13" s="84">
        <f>7500+1500</f>
        <v>9000</v>
      </c>
      <c r="J13" s="123">
        <v>243</v>
      </c>
      <c r="K13" s="123">
        <v>345</v>
      </c>
      <c r="L13" s="87">
        <f t="shared" si="3"/>
        <v>3.833333333333333</v>
      </c>
      <c r="M13" s="124">
        <v>103</v>
      </c>
      <c r="N13" s="121">
        <f t="shared" si="4"/>
        <v>242</v>
      </c>
      <c r="O13" s="122">
        <f t="shared" si="5"/>
        <v>234.9514563106796</v>
      </c>
    </row>
    <row r="14" spans="1:15" ht="14.25">
      <c r="A14" s="83" t="s">
        <v>21</v>
      </c>
      <c r="B14" s="84">
        <v>17032</v>
      </c>
      <c r="C14" s="85">
        <v>1431</v>
      </c>
      <c r="D14" s="86">
        <v>4395</v>
      </c>
      <c r="E14" s="87">
        <f t="shared" si="0"/>
        <v>25.804368248003755</v>
      </c>
      <c r="F14" s="86">
        <v>3142</v>
      </c>
      <c r="G14" s="81">
        <f t="shared" si="1"/>
        <v>1253</v>
      </c>
      <c r="H14" s="82">
        <f t="shared" si="2"/>
        <v>39.879057924888606</v>
      </c>
      <c r="I14" s="84">
        <f>10000+960</f>
        <v>10960</v>
      </c>
      <c r="J14" s="123">
        <v>839</v>
      </c>
      <c r="K14" s="123">
        <v>2412</v>
      </c>
      <c r="L14" s="87">
        <f t="shared" si="3"/>
        <v>22.00729927007299</v>
      </c>
      <c r="M14" s="124">
        <v>1400</v>
      </c>
      <c r="N14" s="121">
        <f t="shared" si="4"/>
        <v>1012</v>
      </c>
      <c r="O14" s="122">
        <f t="shared" si="5"/>
        <v>72.28571428571429</v>
      </c>
    </row>
    <row r="15" spans="1:15" ht="14.25">
      <c r="A15" s="83" t="s">
        <v>22</v>
      </c>
      <c r="B15" s="84">
        <v>37716</v>
      </c>
      <c r="C15" s="85">
        <v>1621</v>
      </c>
      <c r="D15" s="86">
        <v>3498</v>
      </c>
      <c r="E15" s="87">
        <f t="shared" si="0"/>
        <v>9.27457842825326</v>
      </c>
      <c r="F15" s="86">
        <v>1824</v>
      </c>
      <c r="G15" s="81">
        <f t="shared" si="1"/>
        <v>1674</v>
      </c>
      <c r="H15" s="82">
        <f t="shared" si="2"/>
        <v>91.77631578947368</v>
      </c>
      <c r="I15" s="84">
        <f>19000+4200</f>
        <v>23200</v>
      </c>
      <c r="J15" s="123">
        <v>689</v>
      </c>
      <c r="K15" s="123">
        <v>821</v>
      </c>
      <c r="L15" s="87">
        <f t="shared" si="3"/>
        <v>3.5387931034482762</v>
      </c>
      <c r="M15" s="124">
        <v>410</v>
      </c>
      <c r="N15" s="121">
        <f t="shared" si="4"/>
        <v>411</v>
      </c>
      <c r="O15" s="122">
        <f t="shared" si="5"/>
        <v>100.2439024390244</v>
      </c>
    </row>
    <row r="16" spans="1:15" ht="14.25">
      <c r="A16" s="83" t="s">
        <v>23</v>
      </c>
      <c r="B16" s="84">
        <v>14005</v>
      </c>
      <c r="C16" s="85">
        <v>703</v>
      </c>
      <c r="D16" s="86">
        <v>2331</v>
      </c>
      <c r="E16" s="87">
        <f t="shared" si="0"/>
        <v>16.64405569439486</v>
      </c>
      <c r="F16" s="86">
        <v>3229</v>
      </c>
      <c r="G16" s="81">
        <f t="shared" si="1"/>
        <v>-898</v>
      </c>
      <c r="H16" s="82">
        <f t="shared" si="2"/>
        <v>-27.81046763703933</v>
      </c>
      <c r="I16" s="84">
        <v>12000</v>
      </c>
      <c r="J16" s="123">
        <v>400</v>
      </c>
      <c r="K16" s="123">
        <v>1129</v>
      </c>
      <c r="L16" s="87">
        <f t="shared" si="3"/>
        <v>9.408333333333333</v>
      </c>
      <c r="M16" s="124">
        <v>2547</v>
      </c>
      <c r="N16" s="121">
        <f t="shared" si="4"/>
        <v>-1418</v>
      </c>
      <c r="O16" s="122">
        <f t="shared" si="5"/>
        <v>-55.67334118570868</v>
      </c>
    </row>
    <row r="17" spans="1:15" ht="14.25">
      <c r="A17" s="83" t="s">
        <v>24</v>
      </c>
      <c r="B17" s="84">
        <v>7788</v>
      </c>
      <c r="C17" s="85">
        <v>482</v>
      </c>
      <c r="D17" s="86">
        <v>2147</v>
      </c>
      <c r="E17" s="87">
        <f t="shared" si="0"/>
        <v>27.56805341551104</v>
      </c>
      <c r="F17" s="86">
        <v>1944</v>
      </c>
      <c r="G17" s="81">
        <f t="shared" si="1"/>
        <v>203</v>
      </c>
      <c r="H17" s="82">
        <f t="shared" si="2"/>
        <v>10.44238683127572</v>
      </c>
      <c r="I17" s="84">
        <f>2400+5</f>
        <v>2405</v>
      </c>
      <c r="J17" s="123">
        <v>142</v>
      </c>
      <c r="K17" s="123">
        <v>634</v>
      </c>
      <c r="L17" s="87">
        <f t="shared" si="3"/>
        <v>26.361746361746363</v>
      </c>
      <c r="M17" s="124">
        <v>573</v>
      </c>
      <c r="N17" s="121">
        <f t="shared" si="4"/>
        <v>61</v>
      </c>
      <c r="O17" s="122">
        <f t="shared" si="5"/>
        <v>10.645724258289704</v>
      </c>
    </row>
    <row r="18" spans="1:15" ht="14.25">
      <c r="A18" s="83" t="s">
        <v>25</v>
      </c>
      <c r="B18" s="84">
        <v>11813</v>
      </c>
      <c r="C18" s="85">
        <v>8399</v>
      </c>
      <c r="D18" s="86">
        <v>7849</v>
      </c>
      <c r="E18" s="87">
        <f t="shared" si="0"/>
        <v>66.4437484127656</v>
      </c>
      <c r="F18" s="86">
        <v>2507</v>
      </c>
      <c r="G18" s="81">
        <f t="shared" si="1"/>
        <v>5342</v>
      </c>
      <c r="H18" s="82">
        <f t="shared" si="2"/>
        <v>213.08336657359393</v>
      </c>
      <c r="I18" s="84">
        <v>250</v>
      </c>
      <c r="J18" s="123">
        <v>0</v>
      </c>
      <c r="K18" s="123"/>
      <c r="L18" s="87">
        <f t="shared" si="3"/>
        <v>0</v>
      </c>
      <c r="M18" s="124"/>
      <c r="N18" s="121">
        <f t="shared" si="4"/>
        <v>0</v>
      </c>
      <c r="O18" s="122" t="e">
        <f t="shared" si="5"/>
        <v>#DIV/0!</v>
      </c>
    </row>
    <row r="19" spans="1:15" ht="14.25">
      <c r="A19" s="83" t="s">
        <v>26</v>
      </c>
      <c r="B19" s="84">
        <v>31703</v>
      </c>
      <c r="C19" s="85">
        <v>5324</v>
      </c>
      <c r="D19" s="86">
        <v>10018</v>
      </c>
      <c r="E19" s="87">
        <f t="shared" si="0"/>
        <v>31.59953316720815</v>
      </c>
      <c r="F19" s="86">
        <v>9479</v>
      </c>
      <c r="G19" s="81">
        <f t="shared" si="1"/>
        <v>539</v>
      </c>
      <c r="H19" s="82">
        <f t="shared" si="2"/>
        <v>5.686253824243064</v>
      </c>
      <c r="I19" s="84">
        <f>9500+3000</f>
        <v>12500</v>
      </c>
      <c r="J19" s="123">
        <v>3879</v>
      </c>
      <c r="K19" s="123">
        <v>4845</v>
      </c>
      <c r="L19" s="87">
        <f t="shared" si="3"/>
        <v>38.76</v>
      </c>
      <c r="M19" s="124">
        <v>2870</v>
      </c>
      <c r="N19" s="121">
        <f t="shared" si="4"/>
        <v>1975</v>
      </c>
      <c r="O19" s="122">
        <f t="shared" si="5"/>
        <v>68.81533101045297</v>
      </c>
    </row>
    <row r="20" spans="1:15" ht="14.25">
      <c r="A20" s="83" t="s">
        <v>27</v>
      </c>
      <c r="B20" s="84">
        <v>7779</v>
      </c>
      <c r="C20" s="85">
        <v>0</v>
      </c>
      <c r="D20" s="86"/>
      <c r="E20" s="87">
        <f t="shared" si="0"/>
        <v>0</v>
      </c>
      <c r="F20" s="86">
        <v>2219</v>
      </c>
      <c r="G20" s="81">
        <f t="shared" si="1"/>
        <v>-2219</v>
      </c>
      <c r="H20" s="82">
        <f t="shared" si="2"/>
        <v>-100</v>
      </c>
      <c r="I20" s="125"/>
      <c r="J20" s="123">
        <v>0</v>
      </c>
      <c r="K20" s="123"/>
      <c r="L20" s="87" t="e">
        <f t="shared" si="3"/>
        <v>#DIV/0!</v>
      </c>
      <c r="M20" s="124"/>
      <c r="N20" s="121">
        <f t="shared" si="4"/>
        <v>0</v>
      </c>
      <c r="O20" s="122" t="e">
        <f t="shared" si="5"/>
        <v>#DIV/0!</v>
      </c>
    </row>
    <row r="21" spans="1:15" ht="14.25">
      <c r="A21" s="88" t="s">
        <v>28</v>
      </c>
      <c r="B21" s="89">
        <v>4444</v>
      </c>
      <c r="C21" s="85">
        <v>1</v>
      </c>
      <c r="D21" s="90">
        <v>1023</v>
      </c>
      <c r="E21" s="87">
        <f t="shared" si="0"/>
        <v>23.01980198019802</v>
      </c>
      <c r="F21" s="90">
        <v>1079</v>
      </c>
      <c r="G21" s="81">
        <f t="shared" si="1"/>
        <v>-56</v>
      </c>
      <c r="H21" s="82">
        <f t="shared" si="2"/>
        <v>-5.189990732159407</v>
      </c>
      <c r="I21" s="89">
        <f>2800+200</f>
        <v>3000</v>
      </c>
      <c r="J21" s="123">
        <v>0</v>
      </c>
      <c r="K21" s="124">
        <v>673</v>
      </c>
      <c r="L21" s="87">
        <f t="shared" si="3"/>
        <v>22.433333333333334</v>
      </c>
      <c r="M21" s="124">
        <v>676</v>
      </c>
      <c r="N21" s="121">
        <f t="shared" si="4"/>
        <v>-3</v>
      </c>
      <c r="O21" s="122">
        <f t="shared" si="5"/>
        <v>-0.4437869822485207</v>
      </c>
    </row>
    <row r="22" spans="1:15" ht="14.25">
      <c r="A22" s="88" t="s">
        <v>29</v>
      </c>
      <c r="B22" s="89">
        <v>319528</v>
      </c>
      <c r="C22" s="85">
        <v>58421</v>
      </c>
      <c r="D22" s="91">
        <v>81254</v>
      </c>
      <c r="E22" s="92">
        <f t="shared" si="0"/>
        <v>25.42938334042713</v>
      </c>
      <c r="F22" s="93">
        <v>149239</v>
      </c>
      <c r="G22" s="81">
        <f t="shared" si="1"/>
        <v>-67985</v>
      </c>
      <c r="H22" s="82">
        <f t="shared" si="2"/>
        <v>-45.55444622384229</v>
      </c>
      <c r="I22" s="89">
        <f>213500+4100</f>
        <v>217600</v>
      </c>
      <c r="J22" s="123">
        <v>38672</v>
      </c>
      <c r="K22" s="126">
        <v>43186</v>
      </c>
      <c r="L22" s="92">
        <f t="shared" si="3"/>
        <v>19.846507352941174</v>
      </c>
      <c r="M22" s="127">
        <v>120855</v>
      </c>
      <c r="N22" s="121">
        <f t="shared" si="4"/>
        <v>-77669</v>
      </c>
      <c r="O22" s="122">
        <f t="shared" si="5"/>
        <v>-64.26626949650408</v>
      </c>
    </row>
    <row r="23" spans="1:22" s="52" customFormat="1" ht="18" customHeight="1">
      <c r="A23" s="94" t="s">
        <v>30</v>
      </c>
      <c r="B23" s="95">
        <v>1283755</v>
      </c>
      <c r="C23" s="95">
        <v>129362</v>
      </c>
      <c r="D23" s="96">
        <v>337666</v>
      </c>
      <c r="E23" s="97">
        <f t="shared" si="0"/>
        <v>26.302993951338067</v>
      </c>
      <c r="F23" s="98">
        <v>487817</v>
      </c>
      <c r="G23" s="71">
        <f t="shared" si="1"/>
        <v>-150151</v>
      </c>
      <c r="H23" s="75">
        <f t="shared" si="2"/>
        <v>-30.78019011227571</v>
      </c>
      <c r="I23" s="71">
        <v>662150</v>
      </c>
      <c r="J23" s="128">
        <v>51648</v>
      </c>
      <c r="K23" s="129">
        <v>161696</v>
      </c>
      <c r="L23" s="130">
        <f t="shared" si="3"/>
        <v>24.41984444612248</v>
      </c>
      <c r="M23" s="131">
        <v>310053</v>
      </c>
      <c r="N23" s="118">
        <f t="shared" si="4"/>
        <v>-148357</v>
      </c>
      <c r="O23" s="119">
        <f t="shared" si="5"/>
        <v>-47.848916153044804</v>
      </c>
      <c r="P23" s="120"/>
      <c r="S23" s="120"/>
      <c r="V23" s="120"/>
    </row>
    <row r="24" spans="1:22" ht="14.25">
      <c r="A24" s="99" t="s">
        <v>31</v>
      </c>
      <c r="B24" s="84">
        <v>154361</v>
      </c>
      <c r="C24" s="85">
        <v>20760</v>
      </c>
      <c r="D24" s="100">
        <v>40633</v>
      </c>
      <c r="E24" s="101">
        <f t="shared" si="0"/>
        <v>26.323358879509723</v>
      </c>
      <c r="F24" s="100">
        <v>46111</v>
      </c>
      <c r="G24" s="81">
        <f t="shared" si="1"/>
        <v>-5478</v>
      </c>
      <c r="H24" s="82">
        <f t="shared" si="2"/>
        <v>-11.880028626575005</v>
      </c>
      <c r="I24" s="84">
        <v>49526</v>
      </c>
      <c r="J24" s="123">
        <v>6597</v>
      </c>
      <c r="K24" s="123">
        <v>13952</v>
      </c>
      <c r="L24" s="101">
        <f t="shared" si="3"/>
        <v>28.171061664580222</v>
      </c>
      <c r="M24" s="123">
        <v>13966</v>
      </c>
      <c r="N24" s="121">
        <f t="shared" si="4"/>
        <v>-14</v>
      </c>
      <c r="O24" s="122">
        <f t="shared" si="5"/>
        <v>-0.1002434483746241</v>
      </c>
      <c r="P24" s="120"/>
      <c r="S24" s="120"/>
      <c r="U24" s="52"/>
      <c r="V24" s="120"/>
    </row>
    <row r="25" spans="1:15" ht="14.25">
      <c r="A25" s="83" t="s">
        <v>32</v>
      </c>
      <c r="B25" s="84">
        <v>93387</v>
      </c>
      <c r="C25" s="85">
        <v>14014</v>
      </c>
      <c r="D25" s="102">
        <v>30028</v>
      </c>
      <c r="E25" s="87">
        <f t="shared" si="0"/>
        <v>32.15436838103805</v>
      </c>
      <c r="F25" s="102">
        <v>29530</v>
      </c>
      <c r="G25" s="81">
        <f t="shared" si="1"/>
        <v>498</v>
      </c>
      <c r="H25" s="82">
        <f t="shared" si="2"/>
        <v>1.68642058923129</v>
      </c>
      <c r="I25" s="84">
        <v>58916</v>
      </c>
      <c r="J25" s="123">
        <v>9347</v>
      </c>
      <c r="K25" s="123">
        <v>20034</v>
      </c>
      <c r="L25" s="87">
        <f t="shared" si="3"/>
        <v>34.004345169393716</v>
      </c>
      <c r="M25" s="123">
        <v>18796</v>
      </c>
      <c r="N25" s="121">
        <f t="shared" si="4"/>
        <v>1238</v>
      </c>
      <c r="O25" s="122">
        <f t="shared" si="5"/>
        <v>6.586507767610129</v>
      </c>
    </row>
    <row r="26" spans="1:15" ht="14.25">
      <c r="A26" s="83" t="s">
        <v>33</v>
      </c>
      <c r="B26" s="84">
        <v>260711</v>
      </c>
      <c r="C26" s="85">
        <v>35383</v>
      </c>
      <c r="D26" s="102">
        <v>74840</v>
      </c>
      <c r="E26" s="87">
        <f t="shared" si="0"/>
        <v>28.706115200355946</v>
      </c>
      <c r="F26" s="102">
        <v>61881</v>
      </c>
      <c r="G26" s="81">
        <f t="shared" si="1"/>
        <v>12959</v>
      </c>
      <c r="H26" s="82">
        <f t="shared" si="2"/>
        <v>20.941807663095297</v>
      </c>
      <c r="I26" s="84">
        <v>107731</v>
      </c>
      <c r="J26" s="123">
        <v>10252</v>
      </c>
      <c r="K26" s="123">
        <v>28591</v>
      </c>
      <c r="L26" s="87">
        <f t="shared" si="3"/>
        <v>26.539250540698596</v>
      </c>
      <c r="M26" s="123">
        <v>21970</v>
      </c>
      <c r="N26" s="121">
        <f t="shared" si="4"/>
        <v>6621</v>
      </c>
      <c r="O26" s="122">
        <f t="shared" si="5"/>
        <v>30.13654984069185</v>
      </c>
    </row>
    <row r="27" spans="1:15" ht="15">
      <c r="A27" s="83" t="s">
        <v>34</v>
      </c>
      <c r="B27" s="84">
        <v>4632</v>
      </c>
      <c r="C27" s="85">
        <v>590</v>
      </c>
      <c r="D27" s="102">
        <v>1294</v>
      </c>
      <c r="E27" s="87">
        <f t="shared" si="0"/>
        <v>27.936096718480137</v>
      </c>
      <c r="F27" s="102">
        <v>1504</v>
      </c>
      <c r="G27" s="81">
        <f t="shared" si="1"/>
        <v>-210</v>
      </c>
      <c r="H27" s="82">
        <f t="shared" si="2"/>
        <v>-13.962765957446807</v>
      </c>
      <c r="I27" s="84">
        <v>2586</v>
      </c>
      <c r="J27" s="123">
        <v>349</v>
      </c>
      <c r="K27" s="123">
        <v>797</v>
      </c>
      <c r="L27" s="87">
        <f t="shared" si="3"/>
        <v>30.819798917246715</v>
      </c>
      <c r="M27" s="123">
        <v>771</v>
      </c>
      <c r="N27" s="121">
        <f t="shared" si="4"/>
        <v>26</v>
      </c>
      <c r="O27" s="122">
        <f t="shared" si="5"/>
        <v>3.372243839169909</v>
      </c>
    </row>
    <row r="28" spans="1:15" ht="15">
      <c r="A28" s="83" t="s">
        <v>35</v>
      </c>
      <c r="B28" s="84">
        <v>173876</v>
      </c>
      <c r="C28" s="85">
        <v>13976</v>
      </c>
      <c r="D28" s="102">
        <v>50985</v>
      </c>
      <c r="E28" s="87">
        <f t="shared" si="0"/>
        <v>29.322620718212978</v>
      </c>
      <c r="F28" s="102">
        <v>129709</v>
      </c>
      <c r="G28" s="81">
        <f t="shared" si="1"/>
        <v>-78724</v>
      </c>
      <c r="H28" s="82">
        <f t="shared" si="2"/>
        <v>-60.6927815340493</v>
      </c>
      <c r="I28" s="84">
        <v>106860</v>
      </c>
      <c r="J28" s="123">
        <v>5035</v>
      </c>
      <c r="K28" s="123">
        <v>26799</v>
      </c>
      <c r="L28" s="87">
        <f t="shared" si="3"/>
        <v>25.078607523863</v>
      </c>
      <c r="M28" s="123">
        <v>107143</v>
      </c>
      <c r="N28" s="121">
        <f t="shared" si="4"/>
        <v>-80344</v>
      </c>
      <c r="O28" s="122">
        <f t="shared" si="5"/>
        <v>-74.9876333498222</v>
      </c>
    </row>
    <row r="29" spans="1:15" ht="15">
      <c r="A29" s="83" t="s">
        <v>36</v>
      </c>
      <c r="B29" s="84">
        <v>264069</v>
      </c>
      <c r="C29" s="85">
        <v>11994</v>
      </c>
      <c r="D29" s="102">
        <v>36131</v>
      </c>
      <c r="E29" s="87">
        <f t="shared" si="0"/>
        <v>13.682408764375978</v>
      </c>
      <c r="F29" s="102">
        <v>99808</v>
      </c>
      <c r="G29" s="81">
        <f t="shared" si="1"/>
        <v>-63677</v>
      </c>
      <c r="H29" s="82">
        <f t="shared" si="2"/>
        <v>-63.79949503045847</v>
      </c>
      <c r="I29" s="84">
        <v>163966</v>
      </c>
      <c r="J29" s="123">
        <v>4636</v>
      </c>
      <c r="K29" s="123">
        <v>18920</v>
      </c>
      <c r="L29" s="87">
        <f t="shared" si="3"/>
        <v>11.538977592915604</v>
      </c>
      <c r="M29" s="123">
        <v>77196</v>
      </c>
      <c r="N29" s="121">
        <f t="shared" si="4"/>
        <v>-58276</v>
      </c>
      <c r="O29" s="122">
        <f t="shared" si="5"/>
        <v>-75.49095808072957</v>
      </c>
    </row>
    <row r="30" spans="1:15" ht="15">
      <c r="A30" s="83" t="s">
        <v>37</v>
      </c>
      <c r="B30" s="89">
        <v>6001</v>
      </c>
      <c r="C30" s="85">
        <v>1270</v>
      </c>
      <c r="D30" s="102">
        <v>4344</v>
      </c>
      <c r="E30" s="87">
        <f t="shared" si="0"/>
        <v>72.38793534410931</v>
      </c>
      <c r="F30" s="102">
        <v>3482</v>
      </c>
      <c r="G30" s="81">
        <f t="shared" si="1"/>
        <v>862</v>
      </c>
      <c r="H30" s="82">
        <f t="shared" si="2"/>
        <v>24.7558874210224</v>
      </c>
      <c r="I30" s="84">
        <v>4587</v>
      </c>
      <c r="J30" s="123">
        <v>1235</v>
      </c>
      <c r="K30" s="123">
        <v>4065</v>
      </c>
      <c r="L30" s="87">
        <f t="shared" si="3"/>
        <v>88.62001308044474</v>
      </c>
      <c r="M30" s="123">
        <v>2887</v>
      </c>
      <c r="N30" s="121">
        <f t="shared" si="4"/>
        <v>1178</v>
      </c>
      <c r="O30" s="122">
        <f t="shared" si="5"/>
        <v>40.80360235538622</v>
      </c>
    </row>
    <row r="31" spans="1:15" ht="15">
      <c r="A31" s="88" t="s">
        <v>38</v>
      </c>
      <c r="B31" s="89">
        <v>38074</v>
      </c>
      <c r="C31" s="85">
        <v>4202</v>
      </c>
      <c r="D31" s="103">
        <v>10988</v>
      </c>
      <c r="E31" s="92">
        <f t="shared" si="0"/>
        <v>28.8595892209907</v>
      </c>
      <c r="F31" s="103">
        <v>29119</v>
      </c>
      <c r="G31" s="81">
        <f t="shared" si="1"/>
        <v>-18131</v>
      </c>
      <c r="H31" s="82">
        <f t="shared" si="2"/>
        <v>-62.265187678148294</v>
      </c>
      <c r="I31" s="84">
        <v>33453</v>
      </c>
      <c r="J31" s="123">
        <v>1983</v>
      </c>
      <c r="K31" s="132">
        <v>5503</v>
      </c>
      <c r="L31" s="87">
        <f t="shared" si="3"/>
        <v>16.449944698532267</v>
      </c>
      <c r="M31" s="132">
        <v>21069</v>
      </c>
      <c r="N31" s="121">
        <f t="shared" si="4"/>
        <v>-15566</v>
      </c>
      <c r="O31" s="122">
        <f t="shared" si="5"/>
        <v>-73.88105747781101</v>
      </c>
    </row>
    <row r="32" spans="1:15" ht="21.75" customHeight="1">
      <c r="A32" s="69" t="s">
        <v>39</v>
      </c>
      <c r="B32" s="95">
        <v>429000</v>
      </c>
      <c r="C32" s="95">
        <v>79</v>
      </c>
      <c r="D32" s="96">
        <v>22150</v>
      </c>
      <c r="E32" s="97">
        <f t="shared" si="0"/>
        <v>5.163170163170163</v>
      </c>
      <c r="F32" s="98">
        <v>38921</v>
      </c>
      <c r="G32" s="71">
        <f t="shared" si="1"/>
        <v>-16771</v>
      </c>
      <c r="H32" s="75">
        <f t="shared" si="2"/>
        <v>-43.08984866781429</v>
      </c>
      <c r="I32" s="95">
        <v>174000</v>
      </c>
      <c r="J32" s="95">
        <v>-958</v>
      </c>
      <c r="K32" s="96">
        <v>3999</v>
      </c>
      <c r="L32" s="133">
        <f t="shared" si="3"/>
        <v>2.2982758620689654</v>
      </c>
      <c r="M32" s="98">
        <v>32474</v>
      </c>
      <c r="N32" s="118">
        <f t="shared" si="4"/>
        <v>-28475</v>
      </c>
      <c r="O32" s="119">
        <f t="shared" si="5"/>
        <v>-87.68553304181806</v>
      </c>
    </row>
    <row r="33" spans="1:15" ht="21.75" customHeight="1">
      <c r="A33" s="94" t="s">
        <v>40</v>
      </c>
      <c r="B33" s="95">
        <v>370742</v>
      </c>
      <c r="C33" s="95">
        <v>74018</v>
      </c>
      <c r="D33" s="96">
        <v>183959</v>
      </c>
      <c r="E33" s="97">
        <f t="shared" si="0"/>
        <v>49.61914215276392</v>
      </c>
      <c r="F33" s="98">
        <v>183003</v>
      </c>
      <c r="G33" s="71">
        <f t="shared" si="1"/>
        <v>956</v>
      </c>
      <c r="H33" s="75">
        <f t="shared" si="2"/>
        <v>0.5223958077189992</v>
      </c>
      <c r="I33" s="95">
        <v>149100</v>
      </c>
      <c r="J33" s="95">
        <v>27568</v>
      </c>
      <c r="K33" s="134">
        <v>82647</v>
      </c>
      <c r="L33" s="133">
        <f t="shared" si="3"/>
        <v>55.43058350100603</v>
      </c>
      <c r="M33" s="98">
        <v>79636</v>
      </c>
      <c r="N33" s="118">
        <f t="shared" si="4"/>
        <v>3011</v>
      </c>
      <c r="O33" s="119">
        <f t="shared" si="5"/>
        <v>3.7809533376864732</v>
      </c>
    </row>
    <row r="34" spans="1:15" ht="21" customHeight="1">
      <c r="A34" s="94" t="s">
        <v>41</v>
      </c>
      <c r="B34" s="104">
        <v>6165</v>
      </c>
      <c r="C34" s="104">
        <v>0</v>
      </c>
      <c r="D34" s="71"/>
      <c r="E34" s="105">
        <f t="shared" si="0"/>
        <v>0</v>
      </c>
      <c r="F34" s="71">
        <v>0</v>
      </c>
      <c r="G34" s="71">
        <f t="shared" si="1"/>
        <v>0</v>
      </c>
      <c r="H34" s="75" t="e">
        <f t="shared" si="2"/>
        <v>#DIV/0!</v>
      </c>
      <c r="I34" s="95">
        <v>2500</v>
      </c>
      <c r="J34" s="95">
        <v>0</v>
      </c>
      <c r="K34" s="71"/>
      <c r="L34" s="105">
        <f t="shared" si="3"/>
        <v>0</v>
      </c>
      <c r="M34" s="71">
        <v>0</v>
      </c>
      <c r="N34" s="118">
        <f t="shared" si="4"/>
        <v>0</v>
      </c>
      <c r="O34" s="119" t="e">
        <f t="shared" si="5"/>
        <v>#DIV/0!</v>
      </c>
    </row>
    <row r="35" spans="1:15" ht="21.75" customHeight="1">
      <c r="A35" s="106" t="s">
        <v>42</v>
      </c>
      <c r="B35" s="107">
        <v>2333</v>
      </c>
      <c r="C35" s="107">
        <v>0</v>
      </c>
      <c r="D35" s="108"/>
      <c r="E35" s="109">
        <f t="shared" si="0"/>
        <v>0</v>
      </c>
      <c r="F35" s="108">
        <v>0</v>
      </c>
      <c r="G35" s="71">
        <f t="shared" si="1"/>
        <v>0</v>
      </c>
      <c r="H35" s="75" t="e">
        <f t="shared" si="2"/>
        <v>#DIV/0!</v>
      </c>
      <c r="I35" s="135">
        <v>1750</v>
      </c>
      <c r="J35" s="95">
        <v>0</v>
      </c>
      <c r="K35" s="108"/>
      <c r="L35" s="109">
        <f t="shared" si="3"/>
        <v>0</v>
      </c>
      <c r="M35" s="136"/>
      <c r="N35" s="118">
        <f t="shared" si="4"/>
        <v>0</v>
      </c>
      <c r="O35" s="119" t="e">
        <f t="shared" si="5"/>
        <v>#DIV/0!</v>
      </c>
    </row>
    <row r="36" spans="1:15" ht="21.75" customHeight="1">
      <c r="A36" s="110" t="s">
        <v>43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44" spans="4:6" ht="14.25">
      <c r="D44" s="111"/>
      <c r="E44" s="112"/>
      <c r="F44" s="113"/>
    </row>
  </sheetData>
  <sheetProtection/>
  <mergeCells count="18">
    <mergeCell ref="A1:O1"/>
    <mergeCell ref="N2:O2"/>
    <mergeCell ref="B3:H3"/>
    <mergeCell ref="I3:O3"/>
    <mergeCell ref="G4:H4"/>
    <mergeCell ref="N4:O4"/>
    <mergeCell ref="A36:O36"/>
    <mergeCell ref="A3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17" right="0.16" top="0.26" bottom="0.45" header="0.17" footer="0.5"/>
  <pageSetup horizontalDpi="600" verticalDpi="600" orientation="landscape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C23" sqref="C22:D23"/>
    </sheetView>
  </sheetViews>
  <sheetFormatPr defaultColWidth="10.00390625" defaultRowHeight="19.5" customHeight="1"/>
  <cols>
    <col min="1" max="1" width="34.875" style="24" customWidth="1"/>
    <col min="2" max="2" width="12.50390625" style="24" customWidth="1"/>
    <col min="3" max="3" width="11.50390625" style="24" customWidth="1"/>
    <col min="4" max="4" width="14.625" style="24" customWidth="1"/>
    <col min="5" max="5" width="12.50390625" style="24" customWidth="1"/>
    <col min="6" max="6" width="17.375" style="24" customWidth="1"/>
    <col min="7" max="7" width="14.375" style="24" customWidth="1"/>
    <col min="8" max="8" width="15.50390625" style="24" customWidth="1"/>
    <col min="9" max="16384" width="10.00390625" style="24" customWidth="1"/>
  </cols>
  <sheetData>
    <row r="1" spans="1:8" ht="20.25">
      <c r="A1" s="25" t="s">
        <v>44</v>
      </c>
      <c r="B1" s="25"/>
      <c r="C1" s="25"/>
      <c r="D1" s="25"/>
      <c r="E1" s="25"/>
      <c r="F1" s="25"/>
      <c r="G1" s="25"/>
      <c r="H1" s="25"/>
    </row>
    <row r="2" spans="7:8" ht="15">
      <c r="G2" s="26" t="s">
        <v>45</v>
      </c>
      <c r="H2" s="26"/>
    </row>
    <row r="3" spans="1:8" ht="14.25">
      <c r="A3" s="27" t="s">
        <v>2</v>
      </c>
      <c r="B3" s="28" t="s">
        <v>3</v>
      </c>
      <c r="C3" s="28"/>
      <c r="D3" s="28"/>
      <c r="E3" s="28"/>
      <c r="F3" s="28"/>
      <c r="G3" s="28"/>
      <c r="H3" s="29"/>
    </row>
    <row r="4" spans="1:8" ht="14.25">
      <c r="A4" s="30"/>
      <c r="B4" s="31" t="s">
        <v>5</v>
      </c>
      <c r="C4" s="31" t="s">
        <v>6</v>
      </c>
      <c r="D4" s="31" t="s">
        <v>7</v>
      </c>
      <c r="E4" s="31" t="s">
        <v>8</v>
      </c>
      <c r="F4" s="31" t="s">
        <v>9</v>
      </c>
      <c r="G4" s="31" t="s">
        <v>46</v>
      </c>
      <c r="H4" s="32"/>
    </row>
    <row r="5" spans="1:8" ht="15">
      <c r="A5" s="30"/>
      <c r="B5" s="31"/>
      <c r="C5" s="31"/>
      <c r="D5" s="31"/>
      <c r="E5" s="31"/>
      <c r="F5" s="31"/>
      <c r="G5" s="33" t="s">
        <v>11</v>
      </c>
      <c r="H5" s="34" t="s">
        <v>12</v>
      </c>
    </row>
    <row r="6" spans="1:20" s="23" customFormat="1" ht="15">
      <c r="A6" s="35" t="s">
        <v>47</v>
      </c>
      <c r="B6" s="36">
        <f aca="true" t="shared" si="0" ref="B6:F6">SUM(B7:B11)</f>
        <v>337622</v>
      </c>
      <c r="C6" s="36">
        <f t="shared" si="0"/>
        <v>27948</v>
      </c>
      <c r="D6" s="36">
        <f t="shared" si="0"/>
        <v>86293</v>
      </c>
      <c r="E6" s="37">
        <f aca="true" t="shared" si="1" ref="E6:E17">D6/B6*100</f>
        <v>25.559057170445055</v>
      </c>
      <c r="F6" s="36">
        <f t="shared" si="0"/>
        <v>91029</v>
      </c>
      <c r="G6" s="36">
        <f aca="true" t="shared" si="2" ref="G6:G17">D6-F6</f>
        <v>-4736</v>
      </c>
      <c r="H6" s="38">
        <f aca="true" t="shared" si="3" ref="H6:H17">G6/F6*100</f>
        <v>-5.202737589119951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8" ht="14.25">
      <c r="A7" s="39" t="s">
        <v>48</v>
      </c>
      <c r="B7" s="40">
        <v>13721</v>
      </c>
      <c r="C7" s="41">
        <v>1253</v>
      </c>
      <c r="D7" s="41">
        <v>3586</v>
      </c>
      <c r="E7" s="42">
        <f t="shared" si="1"/>
        <v>26.135121346840613</v>
      </c>
      <c r="F7" s="41">
        <v>3115</v>
      </c>
      <c r="G7" s="43">
        <f t="shared" si="2"/>
        <v>471</v>
      </c>
      <c r="H7" s="44">
        <f t="shared" si="3"/>
        <v>15.120385232744784</v>
      </c>
    </row>
    <row r="8" spans="1:8" ht="14.25">
      <c r="A8" s="39" t="s">
        <v>49</v>
      </c>
      <c r="B8" s="40">
        <v>212367</v>
      </c>
      <c r="C8" s="41">
        <v>17740</v>
      </c>
      <c r="D8" s="41">
        <v>52841</v>
      </c>
      <c r="E8" s="42">
        <f t="shared" si="1"/>
        <v>24.881926099629414</v>
      </c>
      <c r="F8" s="41">
        <v>47736</v>
      </c>
      <c r="G8" s="43">
        <f t="shared" si="2"/>
        <v>5105</v>
      </c>
      <c r="H8" s="44">
        <f t="shared" si="3"/>
        <v>10.694234958940841</v>
      </c>
    </row>
    <row r="9" spans="1:8" ht="14.25">
      <c r="A9" s="39" t="s">
        <v>50</v>
      </c>
      <c r="B9" s="40">
        <v>22275</v>
      </c>
      <c r="C9" s="41">
        <v>2383</v>
      </c>
      <c r="D9" s="41">
        <v>6478</v>
      </c>
      <c r="E9" s="42">
        <f t="shared" si="1"/>
        <v>29.081930415263745</v>
      </c>
      <c r="F9" s="41">
        <v>6459</v>
      </c>
      <c r="G9" s="43">
        <f t="shared" si="2"/>
        <v>19</v>
      </c>
      <c r="H9" s="44">
        <f t="shared" si="3"/>
        <v>0.29416318315528717</v>
      </c>
    </row>
    <row r="10" spans="1:8" ht="14.25">
      <c r="A10" s="39" t="s">
        <v>51</v>
      </c>
      <c r="B10" s="45">
        <v>69659</v>
      </c>
      <c r="C10" s="41">
        <v>3213</v>
      </c>
      <c r="D10" s="41">
        <v>15896</v>
      </c>
      <c r="E10" s="42">
        <f t="shared" si="1"/>
        <v>22.819736143211934</v>
      </c>
      <c r="F10" s="41">
        <v>28476</v>
      </c>
      <c r="G10" s="43">
        <f t="shared" si="2"/>
        <v>-12580</v>
      </c>
      <c r="H10" s="44">
        <f t="shared" si="3"/>
        <v>-44.17755302711055</v>
      </c>
    </row>
    <row r="11" spans="1:8" ht="15">
      <c r="A11" s="39" t="s">
        <v>52</v>
      </c>
      <c r="B11" s="45">
        <v>19600</v>
      </c>
      <c r="C11" s="41">
        <v>3359</v>
      </c>
      <c r="D11" s="41">
        <v>7492</v>
      </c>
      <c r="E11" s="42">
        <f t="shared" si="1"/>
        <v>38.224489795918366</v>
      </c>
      <c r="F11" s="41">
        <v>5243</v>
      </c>
      <c r="G11" s="43">
        <f t="shared" si="2"/>
        <v>2249</v>
      </c>
      <c r="H11" s="44">
        <f t="shared" si="3"/>
        <v>42.89528895670418</v>
      </c>
    </row>
    <row r="12" spans="1:20" s="23" customFormat="1" ht="15">
      <c r="A12" s="35" t="s">
        <v>53</v>
      </c>
      <c r="B12" s="36">
        <f aca="true" t="shared" si="4" ref="B12:F12">SUM(B13:B17)</f>
        <v>312447</v>
      </c>
      <c r="C12" s="36">
        <f t="shared" si="4"/>
        <v>18448</v>
      </c>
      <c r="D12" s="36">
        <f t="shared" si="4"/>
        <v>49326</v>
      </c>
      <c r="E12" s="37">
        <f t="shared" si="1"/>
        <v>15.786997474771722</v>
      </c>
      <c r="F12" s="36">
        <f t="shared" si="4"/>
        <v>62857</v>
      </c>
      <c r="G12" s="36">
        <f t="shared" si="2"/>
        <v>-13531</v>
      </c>
      <c r="H12" s="38">
        <f t="shared" si="3"/>
        <v>-21.52663983327235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8" ht="14.25">
      <c r="A13" s="39" t="s">
        <v>54</v>
      </c>
      <c r="B13" s="45">
        <v>10247</v>
      </c>
      <c r="C13" s="41">
        <v>652</v>
      </c>
      <c r="D13" s="41">
        <v>2095</v>
      </c>
      <c r="E13" s="42">
        <f t="shared" si="1"/>
        <v>20.445008295110764</v>
      </c>
      <c r="F13" s="41">
        <v>3767</v>
      </c>
      <c r="G13" s="43">
        <f t="shared" si="2"/>
        <v>-1672</v>
      </c>
      <c r="H13" s="44">
        <f t="shared" si="3"/>
        <v>-44.38545261481285</v>
      </c>
    </row>
    <row r="14" spans="1:8" ht="14.25">
      <c r="A14" s="39" t="s">
        <v>55</v>
      </c>
      <c r="B14" s="45">
        <v>198552</v>
      </c>
      <c r="C14" s="41">
        <v>11442</v>
      </c>
      <c r="D14" s="41">
        <v>26121</v>
      </c>
      <c r="E14" s="42">
        <f t="shared" si="1"/>
        <v>13.155747612716064</v>
      </c>
      <c r="F14" s="41">
        <v>42293</v>
      </c>
      <c r="G14" s="43">
        <f t="shared" si="2"/>
        <v>-16172</v>
      </c>
      <c r="H14" s="44">
        <f t="shared" si="3"/>
        <v>-38.238006289456884</v>
      </c>
    </row>
    <row r="15" spans="1:8" ht="14.25">
      <c r="A15" s="39" t="s">
        <v>56</v>
      </c>
      <c r="B15" s="45">
        <v>24105</v>
      </c>
      <c r="C15" s="41">
        <v>1720</v>
      </c>
      <c r="D15" s="41">
        <v>6328</v>
      </c>
      <c r="E15" s="42">
        <f t="shared" si="1"/>
        <v>26.251814976146026</v>
      </c>
      <c r="F15" s="41">
        <v>6163</v>
      </c>
      <c r="G15" s="43">
        <f t="shared" si="2"/>
        <v>165</v>
      </c>
      <c r="H15" s="44">
        <f t="shared" si="3"/>
        <v>2.6772675644978094</v>
      </c>
    </row>
    <row r="16" spans="1:8" ht="14.25">
      <c r="A16" s="39" t="s">
        <v>57</v>
      </c>
      <c r="B16" s="45">
        <v>67316</v>
      </c>
      <c r="C16" s="41">
        <v>3613</v>
      </c>
      <c r="D16" s="41">
        <v>11809</v>
      </c>
      <c r="E16" s="42">
        <f t="shared" si="1"/>
        <v>17.542634737655238</v>
      </c>
      <c r="F16" s="41">
        <v>7708</v>
      </c>
      <c r="G16" s="43">
        <f t="shared" si="2"/>
        <v>4101</v>
      </c>
      <c r="H16" s="44">
        <f t="shared" si="3"/>
        <v>53.204462895692785</v>
      </c>
    </row>
    <row r="17" spans="1:8" ht="15">
      <c r="A17" s="46" t="s">
        <v>58</v>
      </c>
      <c r="B17" s="45">
        <v>12227</v>
      </c>
      <c r="C17" s="41">
        <v>1021</v>
      </c>
      <c r="D17" s="41">
        <v>2973</v>
      </c>
      <c r="E17" s="47">
        <f t="shared" si="1"/>
        <v>24.315040484174368</v>
      </c>
      <c r="F17" s="41">
        <v>2926</v>
      </c>
      <c r="G17" s="48">
        <f t="shared" si="2"/>
        <v>47</v>
      </c>
      <c r="H17" s="49">
        <f t="shared" si="3"/>
        <v>1.6062884483937117</v>
      </c>
    </row>
    <row r="18" ht="14.25"/>
    <row r="19" ht="14.25">
      <c r="A19" s="50"/>
    </row>
    <row r="20" ht="14.25">
      <c r="D20" s="51"/>
    </row>
  </sheetData>
  <sheetProtection/>
  <mergeCells count="10">
    <mergeCell ref="A1:H1"/>
    <mergeCell ref="G2:H2"/>
    <mergeCell ref="B3:H3"/>
    <mergeCell ref="G4:H4"/>
    <mergeCell ref="A3:A5"/>
    <mergeCell ref="B4:B5"/>
    <mergeCell ref="C4:C5"/>
    <mergeCell ref="D4:D5"/>
    <mergeCell ref="E4:E5"/>
    <mergeCell ref="F4:F5"/>
  </mergeCells>
  <printOptions/>
  <pageMargins left="1.45" right="0.17" top="1.15" bottom="1" header="0.21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view="pageBreakPreview" zoomScaleSheetLayoutView="100" workbookViewId="0" topLeftCell="A1">
      <selection activeCell="C19" sqref="C19"/>
    </sheetView>
  </sheetViews>
  <sheetFormatPr defaultColWidth="9.00390625" defaultRowHeight="14.25"/>
  <cols>
    <col min="1" max="1" width="18.125" style="0" customWidth="1"/>
    <col min="2" max="2" width="11.50390625" style="0" customWidth="1"/>
    <col min="3" max="3" width="8.625" style="0" customWidth="1"/>
    <col min="4" max="4" width="9.75390625" style="0" customWidth="1"/>
    <col min="6" max="6" width="10.125" style="0" customWidth="1"/>
    <col min="7" max="7" width="10.50390625" style="0" bestFit="1" customWidth="1"/>
    <col min="9" max="9" width="11.25390625" style="0" customWidth="1"/>
    <col min="10" max="10" width="10.25390625" style="0" customWidth="1"/>
    <col min="11" max="11" width="11.625" style="0" bestFit="1" customWidth="1"/>
    <col min="13" max="13" width="10.875" style="0" customWidth="1"/>
    <col min="14" max="14" width="10.625" style="0" customWidth="1"/>
    <col min="15" max="15" width="9.125" style="0" customWidth="1"/>
  </cols>
  <sheetData>
    <row r="1" spans="1:15" s="1" customFormat="1" ht="2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4:15" ht="14.25">
      <c r="N2" s="17" t="s">
        <v>45</v>
      </c>
      <c r="O2" s="17"/>
    </row>
    <row r="3" spans="1:15" ht="14.25">
      <c r="A3" s="4" t="s">
        <v>2</v>
      </c>
      <c r="B3" s="4" t="s">
        <v>60</v>
      </c>
      <c r="C3" s="4"/>
      <c r="D3" s="4"/>
      <c r="E3" s="4"/>
      <c r="F3" s="4"/>
      <c r="G3" s="4"/>
      <c r="H3" s="4"/>
      <c r="I3" s="4" t="s">
        <v>61</v>
      </c>
      <c r="J3" s="4"/>
      <c r="K3" s="4"/>
      <c r="L3" s="4"/>
      <c r="M3" s="4"/>
      <c r="N3" s="4"/>
      <c r="O3" s="4"/>
    </row>
    <row r="4" spans="1:15" ht="14.25">
      <c r="A4" s="4"/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46</v>
      </c>
      <c r="H4" s="6"/>
      <c r="I4" s="18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46</v>
      </c>
      <c r="O4" s="6"/>
    </row>
    <row r="5" spans="1:15" ht="29.25" customHeight="1">
      <c r="A5" s="4"/>
      <c r="B5" s="5"/>
      <c r="C5" s="6"/>
      <c r="D5" s="6"/>
      <c r="E5" s="6"/>
      <c r="F5" s="6"/>
      <c r="G5" s="7" t="s">
        <v>11</v>
      </c>
      <c r="H5" s="7" t="s">
        <v>12</v>
      </c>
      <c r="I5" s="18"/>
      <c r="J5" s="6"/>
      <c r="K5" s="6"/>
      <c r="L5" s="6"/>
      <c r="M5" s="6"/>
      <c r="N5" s="7" t="s">
        <v>11</v>
      </c>
      <c r="O5" s="7" t="s">
        <v>12</v>
      </c>
    </row>
    <row r="6" spans="1:15" s="2" customFormat="1" ht="27.75" customHeight="1">
      <c r="A6" s="8" t="s">
        <v>62</v>
      </c>
      <c r="B6" s="9">
        <v>902845</v>
      </c>
      <c r="C6" s="10">
        <v>100871</v>
      </c>
      <c r="D6" s="11">
        <v>226964</v>
      </c>
      <c r="E6" s="12">
        <f aca="true" t="shared" si="0" ref="E6:E8">D6/B6*100</f>
        <v>25.138755821874188</v>
      </c>
      <c r="F6" s="11">
        <v>269235</v>
      </c>
      <c r="G6" s="10">
        <f aca="true" t="shared" si="1" ref="G6:G8">D6-F6</f>
        <v>-42271</v>
      </c>
      <c r="H6" s="12">
        <f aca="true" t="shared" si="2" ref="H6:H8">G6/F6*100</f>
        <v>-15.700410422121939</v>
      </c>
      <c r="I6" s="9">
        <f>'财政收支执行表'!B23</f>
        <v>1283755</v>
      </c>
      <c r="J6" s="19">
        <v>129362</v>
      </c>
      <c r="K6" s="20">
        <v>337666</v>
      </c>
      <c r="L6" s="12">
        <f aca="true" t="shared" si="3" ref="L6:L8">K6/I6*100</f>
        <v>26.302993951338067</v>
      </c>
      <c r="M6" s="11">
        <v>487817</v>
      </c>
      <c r="N6" s="10">
        <f aca="true" t="shared" si="4" ref="N6:N8">K6-M6</f>
        <v>-150151</v>
      </c>
      <c r="O6" s="12">
        <f aca="true" t="shared" si="5" ref="O6:O8">N6/M6*100</f>
        <v>-30.78019011227571</v>
      </c>
    </row>
    <row r="7" spans="1:15" ht="33" customHeight="1">
      <c r="A7" s="13" t="s">
        <v>63</v>
      </c>
      <c r="B7" s="9">
        <f>433500+34500</f>
        <v>468000</v>
      </c>
      <c r="C7" s="10">
        <v>53726</v>
      </c>
      <c r="D7" s="11">
        <v>89957</v>
      </c>
      <c r="E7" s="12">
        <f t="shared" si="0"/>
        <v>19.221581196581198</v>
      </c>
      <c r="F7" s="11">
        <v>152736</v>
      </c>
      <c r="G7" s="10">
        <f t="shared" si="1"/>
        <v>-62779</v>
      </c>
      <c r="H7" s="12">
        <f t="shared" si="2"/>
        <v>-41.102948879111665</v>
      </c>
      <c r="I7" s="9">
        <f>'财政收支执行表'!I23</f>
        <v>662150</v>
      </c>
      <c r="J7" s="19">
        <v>51648</v>
      </c>
      <c r="K7" s="20">
        <v>161696</v>
      </c>
      <c r="L7" s="12">
        <f t="shared" si="3"/>
        <v>24.41984444612248</v>
      </c>
      <c r="M7" s="11">
        <v>310053</v>
      </c>
      <c r="N7" s="10">
        <f t="shared" si="4"/>
        <v>-148357</v>
      </c>
      <c r="O7" s="12">
        <f t="shared" si="5"/>
        <v>-47.848916153044804</v>
      </c>
    </row>
    <row r="8" spans="1:15" ht="33" customHeight="1">
      <c r="A8" s="13" t="s">
        <v>64</v>
      </c>
      <c r="B8" s="9">
        <v>34500</v>
      </c>
      <c r="C8" s="10">
        <v>4181</v>
      </c>
      <c r="D8" s="11">
        <v>7178</v>
      </c>
      <c r="E8" s="12">
        <f t="shared" si="0"/>
        <v>20.805797101449276</v>
      </c>
      <c r="F8" s="11"/>
      <c r="G8" s="10">
        <f t="shared" si="1"/>
        <v>7178</v>
      </c>
      <c r="H8" s="12" t="e">
        <f t="shared" si="2"/>
        <v>#DIV/0!</v>
      </c>
      <c r="I8" s="9"/>
      <c r="J8" s="19">
        <v>34</v>
      </c>
      <c r="K8" s="20">
        <v>34</v>
      </c>
      <c r="L8" s="12" t="e">
        <f t="shared" si="3"/>
        <v>#DIV/0!</v>
      </c>
      <c r="M8" s="11"/>
      <c r="N8" s="10">
        <f t="shared" si="4"/>
        <v>34</v>
      </c>
      <c r="O8" s="12" t="e">
        <f t="shared" si="5"/>
        <v>#DIV/0!</v>
      </c>
    </row>
    <row r="9" spans="1:15" ht="22.5" customHeight="1">
      <c r="A9" s="14" t="s">
        <v>65</v>
      </c>
      <c r="B9" s="10">
        <f>SUM(B10:B14)</f>
        <v>437000</v>
      </c>
      <c r="C9" s="10">
        <v>47145</v>
      </c>
      <c r="D9" s="11">
        <v>137007</v>
      </c>
      <c r="E9" s="12">
        <f aca="true" t="shared" si="6" ref="E9:E14">D9/B9*100</f>
        <v>31.35171624713959</v>
      </c>
      <c r="F9" s="11">
        <v>116499</v>
      </c>
      <c r="G9" s="10">
        <f aca="true" t="shared" si="7" ref="G9:G14">D9-F9</f>
        <v>20508</v>
      </c>
      <c r="H9" s="12">
        <f aca="true" t="shared" si="8" ref="H9:H14">G9/F9*100</f>
        <v>17.60358458012515</v>
      </c>
      <c r="I9" s="10">
        <f>SUM(I10:I14)</f>
        <v>621605</v>
      </c>
      <c r="J9" s="10">
        <v>77714</v>
      </c>
      <c r="K9" s="10">
        <v>175970</v>
      </c>
      <c r="L9" s="12">
        <f aca="true" t="shared" si="9" ref="L9:L14">K9/I9*100</f>
        <v>28.30897434866193</v>
      </c>
      <c r="M9" s="11">
        <v>177764</v>
      </c>
      <c r="N9" s="10">
        <f aca="true" t="shared" si="10" ref="N9:N14">K9-M9</f>
        <v>-1794</v>
      </c>
      <c r="O9" s="12">
        <f aca="true" t="shared" si="11" ref="O9:O14">N9/M9*100</f>
        <v>-1.0092032132490267</v>
      </c>
    </row>
    <row r="10" spans="1:15" ht="27.75" customHeight="1">
      <c r="A10" s="13" t="s">
        <v>66</v>
      </c>
      <c r="B10" s="10">
        <v>100000</v>
      </c>
      <c r="C10" s="10">
        <v>10588</v>
      </c>
      <c r="D10" s="11">
        <v>25315</v>
      </c>
      <c r="E10" s="12">
        <f t="shared" si="6"/>
        <v>25.314999999999998</v>
      </c>
      <c r="F10" s="11">
        <v>21103</v>
      </c>
      <c r="G10" s="10">
        <f t="shared" si="7"/>
        <v>4212</v>
      </c>
      <c r="H10" s="12">
        <f t="shared" si="8"/>
        <v>19.9592475003554</v>
      </c>
      <c r="I10" s="10">
        <v>134950</v>
      </c>
      <c r="J10" s="21">
        <v>12925</v>
      </c>
      <c r="K10" s="20">
        <v>28576</v>
      </c>
      <c r="L10" s="12">
        <f t="shared" si="9"/>
        <v>21.1752500926269</v>
      </c>
      <c r="M10" s="11">
        <v>31055</v>
      </c>
      <c r="N10" s="10">
        <f t="shared" si="10"/>
        <v>-2479</v>
      </c>
      <c r="O10" s="12">
        <f t="shared" si="11"/>
        <v>-7.982611495733376</v>
      </c>
    </row>
    <row r="11" spans="1:15" ht="30.75" customHeight="1">
      <c r="A11" s="13" t="s">
        <v>67</v>
      </c>
      <c r="B11" s="10">
        <v>21000</v>
      </c>
      <c r="C11" s="10">
        <v>2695</v>
      </c>
      <c r="D11" s="11">
        <v>5177</v>
      </c>
      <c r="E11" s="12">
        <f t="shared" si="6"/>
        <v>24.652380952380952</v>
      </c>
      <c r="F11" s="11">
        <v>5090</v>
      </c>
      <c r="G11" s="10">
        <f t="shared" si="7"/>
        <v>87</v>
      </c>
      <c r="H11" s="12">
        <f t="shared" si="8"/>
        <v>1.7092337917485263</v>
      </c>
      <c r="I11" s="22">
        <v>66785</v>
      </c>
      <c r="J11" s="21">
        <v>9924</v>
      </c>
      <c r="K11" s="20">
        <v>18534</v>
      </c>
      <c r="L11" s="12">
        <f t="shared" si="9"/>
        <v>27.75174066032792</v>
      </c>
      <c r="M11" s="11">
        <v>19810</v>
      </c>
      <c r="N11" s="10">
        <f t="shared" si="10"/>
        <v>-1276</v>
      </c>
      <c r="O11" s="12">
        <f t="shared" si="11"/>
        <v>-6.441191317516407</v>
      </c>
    </row>
    <row r="12" spans="1:15" ht="31.5" customHeight="1">
      <c r="A12" s="13" t="s">
        <v>68</v>
      </c>
      <c r="B12" s="15">
        <f>120600-34500-100</f>
        <v>86000</v>
      </c>
      <c r="C12" s="10">
        <v>11679</v>
      </c>
      <c r="D12" s="11">
        <v>29980</v>
      </c>
      <c r="E12" s="12">
        <f t="shared" si="6"/>
        <v>34.86046511627907</v>
      </c>
      <c r="F12" s="11">
        <v>31671</v>
      </c>
      <c r="G12" s="10">
        <f t="shared" si="7"/>
        <v>-1691</v>
      </c>
      <c r="H12" s="12">
        <f t="shared" si="8"/>
        <v>-5.33926936313978</v>
      </c>
      <c r="I12" s="9">
        <v>133995</v>
      </c>
      <c r="J12" s="21">
        <v>13757</v>
      </c>
      <c r="K12" s="20">
        <v>33936</v>
      </c>
      <c r="L12" s="12">
        <f t="shared" si="9"/>
        <v>25.326318146199483</v>
      </c>
      <c r="M12" s="11">
        <v>37177</v>
      </c>
      <c r="N12" s="10">
        <f t="shared" si="10"/>
        <v>-3241</v>
      </c>
      <c r="O12" s="12">
        <f t="shared" si="11"/>
        <v>-8.717755601581622</v>
      </c>
    </row>
    <row r="13" spans="1:15" ht="30.75" customHeight="1">
      <c r="A13" s="13" t="s">
        <v>69</v>
      </c>
      <c r="B13" s="15">
        <f>122745+2255</f>
        <v>125000</v>
      </c>
      <c r="C13" s="10">
        <v>8991</v>
      </c>
      <c r="D13" s="11">
        <v>43895</v>
      </c>
      <c r="E13" s="12">
        <f t="shared" si="6"/>
        <v>35.116</v>
      </c>
      <c r="F13" s="11">
        <v>35602</v>
      </c>
      <c r="G13" s="10">
        <f t="shared" si="7"/>
        <v>8293</v>
      </c>
      <c r="H13" s="12">
        <f t="shared" si="8"/>
        <v>23.293635189034323</v>
      </c>
      <c r="I13" s="9">
        <v>148955</v>
      </c>
      <c r="J13" s="21">
        <v>23305</v>
      </c>
      <c r="K13" s="20">
        <v>52947</v>
      </c>
      <c r="L13" s="12">
        <f t="shared" si="9"/>
        <v>35.545634587627134</v>
      </c>
      <c r="M13" s="11">
        <v>50683</v>
      </c>
      <c r="N13" s="10">
        <f t="shared" si="10"/>
        <v>2264</v>
      </c>
      <c r="O13" s="12">
        <f t="shared" si="11"/>
        <v>4.4669810390071625</v>
      </c>
    </row>
    <row r="14" spans="1:15" ht="28.5" customHeight="1">
      <c r="A14" s="13" t="s">
        <v>70</v>
      </c>
      <c r="B14" s="15">
        <f>105000</f>
        <v>105000</v>
      </c>
      <c r="C14" s="10">
        <v>13192</v>
      </c>
      <c r="D14" s="11">
        <v>32640</v>
      </c>
      <c r="E14" s="12">
        <f t="shared" si="6"/>
        <v>31.085714285714282</v>
      </c>
      <c r="F14" s="11">
        <v>23033</v>
      </c>
      <c r="G14" s="10">
        <f t="shared" si="7"/>
        <v>9607</v>
      </c>
      <c r="H14" s="12">
        <f t="shared" si="8"/>
        <v>41.70972083532323</v>
      </c>
      <c r="I14" s="9">
        <v>136920</v>
      </c>
      <c r="J14" s="21">
        <v>17803</v>
      </c>
      <c r="K14" s="20">
        <v>41977</v>
      </c>
      <c r="L14" s="12">
        <f t="shared" si="9"/>
        <v>30.658048495471807</v>
      </c>
      <c r="M14" s="11">
        <v>39039</v>
      </c>
      <c r="N14" s="10">
        <f t="shared" si="10"/>
        <v>2938</v>
      </c>
      <c r="O14" s="12">
        <f t="shared" si="11"/>
        <v>7.525807525807526</v>
      </c>
    </row>
    <row r="15" spans="1:15" ht="37.5" customHeight="1">
      <c r="A15" s="16" t="s">
        <v>71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sheetProtection/>
  <mergeCells count="18">
    <mergeCell ref="A1:O1"/>
    <mergeCell ref="N2:O2"/>
    <mergeCell ref="B3:H3"/>
    <mergeCell ref="I3:O3"/>
    <mergeCell ref="G4:H4"/>
    <mergeCell ref="N4:O4"/>
    <mergeCell ref="A15:O15"/>
    <mergeCell ref="A3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17" right="0.17" top="1" bottom="1" header="0.5" footer="0.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杨知云</cp:lastModifiedBy>
  <cp:lastPrinted>2022-01-17T09:51:19Z</cp:lastPrinted>
  <dcterms:created xsi:type="dcterms:W3CDTF">1996-12-17T01:32:42Z</dcterms:created>
  <dcterms:modified xsi:type="dcterms:W3CDTF">2022-04-19T08:49:34Z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DFED308862DF42E785DA63783B39A230</vt:lpwstr>
  </property>
</Properties>
</file>